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'видатки'!$A$1:$F$155</definedName>
  </definedNames>
  <calcPr fullCalcOnLoad="1"/>
</workbook>
</file>

<file path=xl/sharedStrings.xml><?xml version="1.0" encoding="utf-8"?>
<sst xmlns="http://schemas.openxmlformats.org/spreadsheetml/2006/main" count="273" uniqueCount="190">
  <si>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</si>
  <si>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</si>
  <si>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</si>
  <si>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</si>
  <si>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</si>
  <si>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</si>
  <si>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</si>
  <si>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</si>
  <si>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</si>
  <si>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</si>
  <si>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</si>
  <si>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</si>
  <si>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</si>
  <si>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</si>
  <si>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</si>
  <si>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</si>
  <si>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</si>
  <si>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</si>
  <si>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</si>
  <si>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</si>
  <si>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</si>
  <si>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</si>
  <si>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</si>
  <si>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</si>
  <si>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</si>
  <si>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</si>
  <si>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</si>
  <si>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</si>
  <si>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</si>
  <si>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</si>
  <si>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</si>
  <si>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</si>
  <si>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</si>
  <si>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</si>
  <si>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</si>
  <si>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</si>
  <si>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</si>
  <si>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</si>
  <si>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</si>
  <si>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</si>
  <si>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</si>
  <si>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</si>
  <si>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</si>
  <si>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</si>
  <si>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</si>
  <si>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</si>
  <si>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</si>
  <si>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</si>
  <si>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Валентина КРАВЧУК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</si>
  <si>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</si>
  <si>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</si>
  <si>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</si>
  <si>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</si>
  <si>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</si>
  <si>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</si>
  <si>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</si>
  <si>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</si>
  <si>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</si>
  <si>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</si>
  <si>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</si>
  <si>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</si>
  <si>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</si>
  <si>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</si>
  <si>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</si>
  <si>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</si>
  <si>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</si>
  <si>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</si>
  <si>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ЗАТВЕРДЖЕНО</t>
  </si>
  <si>
    <t>Секретар міської ради</t>
  </si>
  <si>
    <t>Іван РОМАНЮК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</si>
  <si>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</si>
  <si>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</si>
  <si>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</si>
  <si>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</si>
  <si>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</si>
  <si>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</si>
  <si>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</si>
  <si>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</si>
  <si>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</si>
  <si>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</si>
  <si>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</si>
  <si>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</si>
  <si>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</si>
  <si>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0213242</t>
  </si>
  <si>
    <t>0215011</t>
  </si>
  <si>
    <t>0215012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</si>
  <si>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</si>
  <si>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</si>
  <si>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</si>
  <si>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</si>
  <si>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</si>
  <si>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</si>
  <si>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</si>
  <si>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</si>
  <si>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</si>
  <si>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</si>
  <si>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0611020</t>
  </si>
  <si>
    <t>0611030</t>
  </si>
  <si>
    <t>0611070</t>
  </si>
  <si>
    <t>0611141</t>
  </si>
  <si>
    <t>0611142</t>
  </si>
  <si>
    <t>0611151</t>
  </si>
  <si>
    <t>0611152</t>
  </si>
  <si>
    <t>0611160</t>
  </si>
  <si>
    <t>0611200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</si>
  <si>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</si>
  <si>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</si>
  <si>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</si>
  <si>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</si>
  <si>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</si>
  <si>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</si>
  <si>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</si>
  <si>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</si>
  <si>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</si>
  <si>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</si>
  <si>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</si>
  <si>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</si>
  <si>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</si>
  <si>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</si>
  <si>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</si>
  <si>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</si>
  <si>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</si>
  <si>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</si>
  <si>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</si>
  <si>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</si>
  <si>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</si>
  <si>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</si>
  <si>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</si>
  <si>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</si>
  <si>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</si>
  <si>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</si>
  <si>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</si>
  <si>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</si>
  <si>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</si>
  <si>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</si>
  <si>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1510160</t>
  </si>
  <si>
    <t>1511021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</si>
  <si>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</si>
  <si>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</si>
  <si>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</si>
  <si>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</si>
  <si>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</si>
  <si>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</si>
  <si>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</si>
  <si>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</si>
  <si>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</si>
  <si>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</si>
  <si>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</si>
  <si>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</si>
  <si>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</si>
  <si>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</si>
  <si>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</si>
  <si>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</si>
  <si>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</si>
  <si>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</si>
  <si>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0217691</t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</si>
  <si>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</si>
  <si>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</si>
  <si>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</si>
  <si>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1517321</t>
  </si>
  <si>
    <t>1517370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</si>
  <si>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</si>
  <si>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</si>
  <si>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</si>
  <si>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</si>
  <si>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</si>
  <si>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</si>
  <si>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0218240</t>
  </si>
  <si>
    <t>Заходи та роботи з територіальної оборони</t>
  </si>
  <si>
    <t>0217670</t>
  </si>
  <si>
    <t>Внески до статутного капіталу суб`єктів господарювання</t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</si>
  <si>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</si>
  <si>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</si>
  <si>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t>__.__.2023 № __/_____</t>
  </si>
  <si>
    <t>Касові видатки за січень - березень                2023 року</t>
  </si>
  <si>
    <t xml:space="preserve">Затверджено з урахуванням змін                              на 2023 рік 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</si>
  <si>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</si>
  <si>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</si>
  <si>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1511020</t>
  </si>
  <si>
    <t>Будівництво освітніх установ та закладів</t>
  </si>
  <si>
    <t>1518775</t>
  </si>
  <si>
    <t>Інші заходи за рахунок коштів резервного фонду місцевого бюджету</t>
  </si>
  <si>
    <t>0813031</t>
  </si>
  <si>
    <t>І. Видатки загального фонду бюджету Нетішинської міської територіальної громади</t>
  </si>
  <si>
    <t>ІІ. Видатки спеціального фонду бюджету Нетішинської міської територіальної громади</t>
  </si>
  <si>
    <t>Рішення                        сесії</t>
  </si>
  <si>
    <t>VIIІ скликання</t>
  </si>
  <si>
    <t>Нетішинської міської ради</t>
  </si>
  <si>
    <t xml:space="preserve">про виконання  бюджету Нетішинської міської  територіальної громади </t>
  </si>
  <si>
    <t xml:space="preserve"> за січень-березень 2023 року 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</si>
</sst>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"/>
    <numFmt numFmtId="199" formatCode="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2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2" fontId="20" fillId="24" borderId="10" xfId="0" applyNumberFormat="1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2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2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90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191" fontId="1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 quotePrefix="1">
      <alignment horizontal="center" vertical="center" wrapText="1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90" fontId="20" fillId="6" borderId="10" xfId="0" applyNumberFormat="1" applyFont="1" applyFill="1" applyBorder="1" applyAlignment="1">
      <alignment horizontal="left"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28" fillId="0" borderId="0" xfId="0" applyNumberFormat="1" applyFont="1" applyAlignment="1">
      <alignment vertical="center"/>
    </xf>
    <xf numFmtId="4" fontId="18" fillId="25" borderId="10" xfId="0" applyNumberFormat="1" applyFont="1" applyFill="1" applyBorder="1" applyAlignment="1" quotePrefix="1">
      <alignment vertical="center" wrapText="1"/>
    </xf>
    <xf numFmtId="4" fontId="0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29" fillId="0" borderId="0" xfId="0" applyFont="1" applyAlignment="1">
      <alignment/>
    </xf>
    <xf numFmtId="49" fontId="30" fillId="25" borderId="10" xfId="0" applyNumberFormat="1" applyFont="1" applyFill="1" applyBorder="1" applyAlignment="1" quotePrefix="1">
      <alignment horizontal="center" vertical="center" wrapText="1"/>
    </xf>
    <xf numFmtId="0" fontId="30" fillId="25" borderId="10" xfId="0" applyFont="1" applyFill="1" applyBorder="1" applyAlignment="1">
      <alignment vertical="center" wrapText="1"/>
    </xf>
    <xf numFmtId="4" fontId="30" fillId="25" borderId="10" xfId="0" applyNumberFormat="1" applyFont="1" applyFill="1" applyBorder="1" applyAlignment="1" applyProtection="1">
      <alignment horizontal="right" vertical="center"/>
      <protection locked="0"/>
    </xf>
    <xf numFmtId="192" fontId="30" fillId="25" borderId="10" xfId="0" applyNumberFormat="1" applyFont="1" applyFill="1" applyBorder="1" applyAlignment="1" applyProtection="1">
      <alignment horizontal="right" vertical="center"/>
      <protection locked="0"/>
    </xf>
    <xf numFmtId="0" fontId="30" fillId="0" borderId="10" xfId="0" applyFont="1" applyBorder="1" applyAlignment="1" quotePrefix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4" fontId="30" fillId="0" borderId="10" xfId="0" applyNumberFormat="1" applyFont="1" applyFill="1" applyBorder="1" applyAlignment="1" applyProtection="1">
      <alignment horizontal="right" vertical="center"/>
      <protection/>
    </xf>
    <xf numFmtId="190" fontId="30" fillId="0" borderId="10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view="pageBreakPreview" zoomScaleSheetLayoutView="100" zoomScalePageLayoutView="0" workbookViewId="0" topLeftCell="A125">
      <selection activeCell="D139" sqref="D139"/>
    </sheetView>
  </sheetViews>
  <sheetFormatPr defaultColWidth="9.00390625" defaultRowHeight="12.75"/>
  <cols>
    <col min="1" max="1" width="10.00390625" style="1" customWidth="1"/>
    <col min="2" max="2" width="49.125" style="1" customWidth="1"/>
    <col min="3" max="3" width="14.25390625" style="1" customWidth="1"/>
    <col min="4" max="4" width="13.375" style="1" customWidth="1"/>
    <col min="5" max="5" width="14.125" style="1" customWidth="1"/>
    <col min="6" max="6" width="8.25390625" style="1" customWidth="1"/>
    <col min="7" max="16384" width="9.125" style="1" customWidth="1"/>
  </cols>
  <sheetData>
    <row r="1" spans="2:7" ht="18" customHeight="1">
      <c r="B1" s="29"/>
      <c r="C1" s="64"/>
      <c r="D1" s="74" t="s">
        <v>47</v>
      </c>
      <c r="E1" s="74"/>
      <c r="F1" s="74"/>
      <c r="G1" s="7"/>
    </row>
    <row r="2" spans="2:7" ht="18.75">
      <c r="B2" s="29"/>
      <c r="C2" s="64"/>
      <c r="D2" s="75" t="s">
        <v>67</v>
      </c>
      <c r="E2" s="75"/>
      <c r="F2" s="75"/>
      <c r="G2" s="7"/>
    </row>
    <row r="3" spans="2:7" ht="15.75" customHeight="1">
      <c r="B3" s="29"/>
      <c r="C3" s="64"/>
      <c r="D3" s="75" t="s">
        <v>185</v>
      </c>
      <c r="E3" s="75"/>
      <c r="F3" s="75"/>
      <c r="G3" s="2"/>
    </row>
    <row r="4" spans="2:7" ht="15.75" customHeight="1">
      <c r="B4" s="29"/>
      <c r="C4" s="64"/>
      <c r="D4" s="75" t="s">
        <v>187</v>
      </c>
      <c r="E4" s="75"/>
      <c r="F4" s="75"/>
      <c r="G4" s="2"/>
    </row>
    <row r="5" spans="2:7" ht="15.75" customHeight="1">
      <c r="B5" s="29"/>
      <c r="C5" s="64"/>
      <c r="D5" s="75" t="s">
        <v>186</v>
      </c>
      <c r="E5" s="75"/>
      <c r="F5" s="75"/>
      <c r="G5" s="2"/>
    </row>
    <row r="6" spans="2:6" ht="18.75" customHeight="1">
      <c r="B6" s="29"/>
      <c r="C6" s="64"/>
      <c r="D6" s="74" t="s">
        <v>173</v>
      </c>
      <c r="E6" s="74"/>
      <c r="F6" s="74"/>
    </row>
    <row r="7" spans="2:6" ht="18.75" customHeight="1">
      <c r="B7" s="29"/>
      <c r="C7" s="42"/>
      <c r="D7" s="42"/>
      <c r="E7" s="42"/>
      <c r="F7" s="42"/>
    </row>
    <row r="8" spans="1:6" ht="16.5">
      <c r="A8" s="78" t="s">
        <v>2</v>
      </c>
      <c r="B8" s="79"/>
      <c r="C8" s="79"/>
      <c r="D8" s="79"/>
      <c r="E8" s="79"/>
      <c r="F8" s="79"/>
    </row>
    <row r="9" spans="1:6" ht="16.5">
      <c r="A9" s="78" t="s">
        <v>188</v>
      </c>
      <c r="B9" s="78"/>
      <c r="C9" s="78"/>
      <c r="D9" s="78"/>
      <c r="E9" s="78"/>
      <c r="F9" s="78"/>
    </row>
    <row r="10" spans="1:6" ht="16.5">
      <c r="A10" s="78" t="s">
        <v>189</v>
      </c>
      <c r="B10" s="79"/>
      <c r="C10" s="79"/>
      <c r="D10" s="79"/>
      <c r="E10" s="79"/>
      <c r="F10" s="79"/>
    </row>
    <row r="11" spans="1:6" ht="21.75" customHeight="1">
      <c r="A11" s="59" t="s">
        <v>183</v>
      </c>
      <c r="B11" s="53"/>
      <c r="C11" s="54"/>
      <c r="D11" s="55"/>
      <c r="E11" s="10"/>
      <c r="F11" s="11"/>
    </row>
    <row r="12" spans="1:6" ht="57.75" customHeight="1">
      <c r="A12" s="48" t="s">
        <v>162</v>
      </c>
      <c r="B12" s="4" t="s">
        <v>43</v>
      </c>
      <c r="C12" s="48" t="s">
        <v>175</v>
      </c>
      <c r="D12" s="48" t="s">
        <v>174</v>
      </c>
      <c r="E12" s="47" t="s">
        <v>0</v>
      </c>
      <c r="F12" s="47" t="s">
        <v>1</v>
      </c>
    </row>
    <row r="13" spans="1:6" ht="12.75">
      <c r="A13" s="12" t="s">
        <v>3</v>
      </c>
      <c r="B13" s="13">
        <v>2</v>
      </c>
      <c r="C13" s="14">
        <v>3</v>
      </c>
      <c r="D13" s="14">
        <v>4</v>
      </c>
      <c r="E13" s="15" t="s">
        <v>4</v>
      </c>
      <c r="F13" s="15" t="s">
        <v>5</v>
      </c>
    </row>
    <row r="14" spans="1:6" ht="26.25" customHeight="1">
      <c r="A14" s="35" t="s">
        <v>70</v>
      </c>
      <c r="B14" s="36" t="s">
        <v>73</v>
      </c>
      <c r="C14" s="21">
        <f>C15</f>
        <v>145573560</v>
      </c>
      <c r="D14" s="21">
        <f>D15</f>
        <v>29028795.970000003</v>
      </c>
      <c r="E14" s="22">
        <f>E15</f>
        <v>-116544764.03</v>
      </c>
      <c r="F14" s="22">
        <f>F15</f>
        <v>19.940981020179766</v>
      </c>
    </row>
    <row r="15" spans="1:6" ht="26.25" customHeight="1">
      <c r="A15" s="35" t="s">
        <v>71</v>
      </c>
      <c r="B15" s="36" t="s">
        <v>72</v>
      </c>
      <c r="C15" s="21">
        <f>C16+C17+C18+C19+C20+C21+C22+C23+C24+C25+C26+C27+C28+C29+C30+C31+C33+C32</f>
        <v>145573560</v>
      </c>
      <c r="D15" s="21">
        <f>D16+D17+D18+D19+D20+D21+D22+D23+D24+D25+D26+D27+D28+D29+D30+D31+D33+D32</f>
        <v>29028795.970000003</v>
      </c>
      <c r="E15" s="22">
        <f aca="true" t="shared" si="0" ref="E15:E33">D15-C15</f>
        <v>-116544764.03</v>
      </c>
      <c r="F15" s="22">
        <f>D15/C15*100</f>
        <v>19.940981020179766</v>
      </c>
    </row>
    <row r="16" spans="1:6" ht="53.25" customHeight="1">
      <c r="A16" s="56" t="s">
        <v>77</v>
      </c>
      <c r="B16" s="8" t="s">
        <v>6</v>
      </c>
      <c r="C16" s="18">
        <v>35263216</v>
      </c>
      <c r="D16" s="18">
        <v>10320195.67</v>
      </c>
      <c r="E16" s="19">
        <f t="shared" si="0"/>
        <v>-24943020.33</v>
      </c>
      <c r="F16" s="19">
        <f aca="true" t="shared" si="1" ref="F16:F33">SUM(D16/C16*100)</f>
        <v>29.266178303192763</v>
      </c>
    </row>
    <row r="17" spans="1:6" ht="12.75" customHeight="1">
      <c r="A17" s="56" t="s">
        <v>78</v>
      </c>
      <c r="B17" s="8" t="s">
        <v>7</v>
      </c>
      <c r="C17" s="18">
        <v>613500</v>
      </c>
      <c r="D17" s="18">
        <v>230266</v>
      </c>
      <c r="E17" s="19">
        <f t="shared" si="0"/>
        <v>-383234</v>
      </c>
      <c r="F17" s="19">
        <f t="shared" si="1"/>
        <v>37.53317033414833</v>
      </c>
    </row>
    <row r="18" spans="1:6" ht="12.75" customHeight="1">
      <c r="A18" s="56" t="s">
        <v>79</v>
      </c>
      <c r="B18" s="8" t="s">
        <v>8</v>
      </c>
      <c r="C18" s="18">
        <f>8939697+800044</f>
        <v>9739741</v>
      </c>
      <c r="D18" s="18">
        <v>2400396.87</v>
      </c>
      <c r="E18" s="19">
        <f t="shared" si="0"/>
        <v>-7339344.13</v>
      </c>
      <c r="F18" s="19">
        <f t="shared" si="1"/>
        <v>24.645387079594826</v>
      </c>
    </row>
    <row r="19" spans="1:6" ht="45" customHeight="1">
      <c r="A19" s="56" t="s">
        <v>80</v>
      </c>
      <c r="B19" s="8" t="s">
        <v>9</v>
      </c>
      <c r="C19" s="18">
        <v>1992534</v>
      </c>
      <c r="D19" s="18">
        <v>315355.88</v>
      </c>
      <c r="E19" s="19">
        <f t="shared" si="0"/>
        <v>-1677178.12</v>
      </c>
      <c r="F19" s="19">
        <f t="shared" si="1"/>
        <v>15.826875727089224</v>
      </c>
    </row>
    <row r="20" spans="1:6" ht="12.75" customHeight="1">
      <c r="A20" s="56" t="s">
        <v>81</v>
      </c>
      <c r="B20" s="8" t="s">
        <v>10</v>
      </c>
      <c r="C20" s="18">
        <v>137000</v>
      </c>
      <c r="D20" s="18">
        <v>0</v>
      </c>
      <c r="E20" s="19">
        <f t="shared" si="0"/>
        <v>-137000</v>
      </c>
      <c r="F20" s="19">
        <f t="shared" si="1"/>
        <v>0</v>
      </c>
    </row>
    <row r="21" spans="1:6" ht="12.75" customHeight="1">
      <c r="A21" s="56" t="s">
        <v>82</v>
      </c>
      <c r="B21" s="8" t="s">
        <v>11</v>
      </c>
      <c r="C21" s="18">
        <v>156000</v>
      </c>
      <c r="D21" s="18">
        <v>75000</v>
      </c>
      <c r="E21" s="19">
        <f t="shared" si="0"/>
        <v>-81000</v>
      </c>
      <c r="F21" s="19">
        <f t="shared" si="1"/>
        <v>48.07692307692308</v>
      </c>
    </row>
    <row r="22" spans="1:6" ht="12.75" customHeight="1">
      <c r="A22" s="52" t="s">
        <v>83</v>
      </c>
      <c r="B22" s="8" t="s">
        <v>12</v>
      </c>
      <c r="C22" s="18">
        <v>2097000</v>
      </c>
      <c r="D22" s="18">
        <v>1220535.89</v>
      </c>
      <c r="E22" s="19">
        <f t="shared" si="0"/>
        <v>-876464.1100000001</v>
      </c>
      <c r="F22" s="19">
        <f t="shared" si="1"/>
        <v>58.20390510252742</v>
      </c>
    </row>
    <row r="23" spans="1:6" ht="28.5" customHeight="1">
      <c r="A23" s="56" t="s">
        <v>84</v>
      </c>
      <c r="B23" s="8" t="s">
        <v>13</v>
      </c>
      <c r="C23" s="18">
        <v>995000</v>
      </c>
      <c r="D23" s="18">
        <v>191441.42</v>
      </c>
      <c r="E23" s="19">
        <f t="shared" si="0"/>
        <v>-803558.58</v>
      </c>
      <c r="F23" s="19">
        <f t="shared" si="1"/>
        <v>19.240343718592968</v>
      </c>
    </row>
    <row r="24" spans="1:6" ht="25.5" customHeight="1">
      <c r="A24" s="56" t="s">
        <v>85</v>
      </c>
      <c r="B24" s="8" t="s">
        <v>14</v>
      </c>
      <c r="C24" s="18">
        <v>309600</v>
      </c>
      <c r="D24" s="18">
        <v>64924.07</v>
      </c>
      <c r="E24" s="19">
        <f t="shared" si="0"/>
        <v>-244675.93</v>
      </c>
      <c r="F24" s="19">
        <f t="shared" si="1"/>
        <v>20.97030684754522</v>
      </c>
    </row>
    <row r="25" spans="1:6" ht="12.75" customHeight="1">
      <c r="A25" s="52" t="s">
        <v>86</v>
      </c>
      <c r="B25" s="8" t="s">
        <v>15</v>
      </c>
      <c r="C25" s="18">
        <v>47699049</v>
      </c>
      <c r="D25" s="18">
        <v>11012149.81</v>
      </c>
      <c r="E25" s="19">
        <f t="shared" si="0"/>
        <v>-36686899.19</v>
      </c>
      <c r="F25" s="19">
        <f t="shared" si="1"/>
        <v>23.08672822806174</v>
      </c>
    </row>
    <row r="26" spans="1:6" ht="12.75" customHeight="1">
      <c r="A26" s="52" t="s">
        <v>87</v>
      </c>
      <c r="B26" s="8" t="s">
        <v>16</v>
      </c>
      <c r="C26" s="18">
        <v>100000</v>
      </c>
      <c r="D26" s="18">
        <v>0</v>
      </c>
      <c r="E26" s="19">
        <f t="shared" si="0"/>
        <v>-100000</v>
      </c>
      <c r="F26" s="19">
        <f t="shared" si="1"/>
        <v>0</v>
      </c>
    </row>
    <row r="27" spans="1:6" ht="12.75" customHeight="1">
      <c r="A27" s="56" t="s">
        <v>88</v>
      </c>
      <c r="B27" s="8" t="s">
        <v>17</v>
      </c>
      <c r="C27" s="18">
        <v>2979830</v>
      </c>
      <c r="D27" s="18">
        <v>742476.93</v>
      </c>
      <c r="E27" s="19">
        <f t="shared" si="0"/>
        <v>-2237353.07</v>
      </c>
      <c r="F27" s="19">
        <f t="shared" si="1"/>
        <v>24.916754647077184</v>
      </c>
    </row>
    <row r="28" spans="1:6" ht="26.25" customHeight="1">
      <c r="A28" s="52" t="s">
        <v>89</v>
      </c>
      <c r="B28" s="8" t="s">
        <v>18</v>
      </c>
      <c r="C28" s="18">
        <v>35793665</v>
      </c>
      <c r="D28" s="18">
        <v>1740520.8</v>
      </c>
      <c r="E28" s="19">
        <f t="shared" si="0"/>
        <v>-34053144.2</v>
      </c>
      <c r="F28" s="19">
        <f t="shared" si="1"/>
        <v>4.86265041593254</v>
      </c>
    </row>
    <row r="29" spans="1:6" ht="34.5" customHeight="1">
      <c r="A29" s="52" t="s">
        <v>90</v>
      </c>
      <c r="B29" s="8" t="s">
        <v>19</v>
      </c>
      <c r="C29" s="18">
        <v>37723</v>
      </c>
      <c r="D29" s="18">
        <v>37500</v>
      </c>
      <c r="E29" s="19">
        <f t="shared" si="0"/>
        <v>-223</v>
      </c>
      <c r="F29" s="19">
        <f t="shared" si="1"/>
        <v>99.40884871298678</v>
      </c>
    </row>
    <row r="30" spans="1:6" ht="13.5" customHeight="1">
      <c r="A30" s="52" t="s">
        <v>91</v>
      </c>
      <c r="B30" s="8" t="s">
        <v>20</v>
      </c>
      <c r="C30" s="18">
        <v>1289702</v>
      </c>
      <c r="D30" s="18">
        <v>196284.77</v>
      </c>
      <c r="E30" s="19">
        <f t="shared" si="0"/>
        <v>-1093417.23</v>
      </c>
      <c r="F30" s="19">
        <f t="shared" si="1"/>
        <v>15.219389440351335</v>
      </c>
    </row>
    <row r="31" spans="1:6" ht="12.75" customHeight="1">
      <c r="A31" s="52" t="s">
        <v>92</v>
      </c>
      <c r="B31" s="8" t="s">
        <v>21</v>
      </c>
      <c r="C31" s="18">
        <v>1000000</v>
      </c>
      <c r="D31" s="18">
        <v>6901.44</v>
      </c>
      <c r="E31" s="19">
        <f t="shared" si="0"/>
        <v>-993098.56</v>
      </c>
      <c r="F31" s="19">
        <f t="shared" si="1"/>
        <v>0.690144</v>
      </c>
    </row>
    <row r="32" spans="1:6" ht="12.75" customHeight="1" hidden="1">
      <c r="A32" s="65" t="s">
        <v>167</v>
      </c>
      <c r="B32" s="66" t="s">
        <v>168</v>
      </c>
      <c r="C32" s="67">
        <v>5000000</v>
      </c>
      <c r="D32" s="67">
        <v>204846.42</v>
      </c>
      <c r="E32" s="68">
        <f t="shared" si="0"/>
        <v>-4795153.58</v>
      </c>
      <c r="F32" s="68">
        <f t="shared" si="1"/>
        <v>4.0969284</v>
      </c>
    </row>
    <row r="33" spans="1:6" ht="43.5" customHeight="1">
      <c r="A33" s="52" t="s">
        <v>93</v>
      </c>
      <c r="B33" s="8" t="s">
        <v>22</v>
      </c>
      <c r="C33" s="18">
        <v>370000</v>
      </c>
      <c r="D33" s="18">
        <v>270000</v>
      </c>
      <c r="E33" s="19">
        <f t="shared" si="0"/>
        <v>-100000</v>
      </c>
      <c r="F33" s="19">
        <f t="shared" si="1"/>
        <v>72.97297297297297</v>
      </c>
    </row>
    <row r="34" spans="1:6" ht="26.25" customHeight="1">
      <c r="A34" s="16" t="s">
        <v>74</v>
      </c>
      <c r="B34" s="20" t="s">
        <v>75</v>
      </c>
      <c r="C34" s="21">
        <f>C35</f>
        <v>230770614.26999998</v>
      </c>
      <c r="D34" s="21">
        <f>D35</f>
        <v>53052219.78</v>
      </c>
      <c r="E34" s="22">
        <f>E35</f>
        <v>-177718394.48999998</v>
      </c>
      <c r="F34" s="22">
        <f>D34/C34*100</f>
        <v>22.989157414093146</v>
      </c>
    </row>
    <row r="35" spans="1:6" ht="26.25" customHeight="1">
      <c r="A35" s="16" t="s">
        <v>76</v>
      </c>
      <c r="B35" s="20" t="s">
        <v>161</v>
      </c>
      <c r="C35" s="21">
        <f>C36+C37+C38+C39+C40+C41+C42+C43+C44+C45+C46</f>
        <v>230770614.26999998</v>
      </c>
      <c r="D35" s="21">
        <f>D36+D37+D38+D39+D40+D41+D42+D43+D44+D45+D46</f>
        <v>53052219.78</v>
      </c>
      <c r="E35" s="22">
        <f aca="true" t="shared" si="2" ref="E35:E46">D35-C35</f>
        <v>-177718394.48999998</v>
      </c>
      <c r="F35" s="22">
        <f>D35/C35*100</f>
        <v>22.989157414093146</v>
      </c>
    </row>
    <row r="36" spans="1:6" ht="25.5" customHeight="1">
      <c r="A36" s="52" t="s">
        <v>94</v>
      </c>
      <c r="B36" s="8" t="s">
        <v>49</v>
      </c>
      <c r="C36" s="18">
        <v>2615432</v>
      </c>
      <c r="D36" s="18">
        <v>817983.93</v>
      </c>
      <c r="E36" s="19">
        <f t="shared" si="2"/>
        <v>-1797448.0699999998</v>
      </c>
      <c r="F36" s="19">
        <f>SUM(D36/C36*100)</f>
        <v>31.275289512401777</v>
      </c>
    </row>
    <row r="37" spans="1:6" ht="12.75" customHeight="1">
      <c r="A37" s="52" t="s">
        <v>95</v>
      </c>
      <c r="B37" s="8" t="s">
        <v>23</v>
      </c>
      <c r="C37" s="18">
        <v>90246321.46</v>
      </c>
      <c r="D37" s="18">
        <v>19559554.32</v>
      </c>
      <c r="E37" s="19">
        <f t="shared" si="2"/>
        <v>-70686767.13999999</v>
      </c>
      <c r="F37" s="19">
        <f>SUM(D37/C37*100)</f>
        <v>21.673519766309155</v>
      </c>
    </row>
    <row r="38" spans="1:6" ht="25.5" customHeight="1">
      <c r="A38" s="56" t="s">
        <v>96</v>
      </c>
      <c r="B38" s="8" t="s">
        <v>50</v>
      </c>
      <c r="C38" s="18">
        <v>49280986.81</v>
      </c>
      <c r="D38" s="18">
        <v>12240650.96</v>
      </c>
      <c r="E38" s="19">
        <f t="shared" si="2"/>
        <v>-37040335.85</v>
      </c>
      <c r="F38" s="19">
        <f>SUM(D38/C38*100)</f>
        <v>24.83848589962925</v>
      </c>
    </row>
    <row r="39" spans="1:6" ht="12.75" customHeight="1">
      <c r="A39" s="56" t="s">
        <v>97</v>
      </c>
      <c r="B39" s="8" t="s">
        <v>51</v>
      </c>
      <c r="C39" s="18">
        <v>70796700</v>
      </c>
      <c r="D39" s="18">
        <v>16601300</v>
      </c>
      <c r="E39" s="19">
        <f t="shared" si="2"/>
        <v>-54195400</v>
      </c>
      <c r="F39" s="19">
        <f>SUM(D39/C39*100)</f>
        <v>23.449256815642535</v>
      </c>
    </row>
    <row r="40" spans="1:6" ht="25.5" customHeight="1">
      <c r="A40" s="52" t="s">
        <v>98</v>
      </c>
      <c r="B40" s="8" t="s">
        <v>52</v>
      </c>
      <c r="C40" s="18">
        <v>11001943</v>
      </c>
      <c r="D40" s="18">
        <v>2425467.45</v>
      </c>
      <c r="E40" s="19">
        <f t="shared" si="2"/>
        <v>-8576475.55</v>
      </c>
      <c r="F40" s="19">
        <f>SUM(D40/C40*100)</f>
        <v>22.045809999197417</v>
      </c>
    </row>
    <row r="41" spans="1:6" ht="12.75" customHeight="1">
      <c r="A41" s="52" t="s">
        <v>99</v>
      </c>
      <c r="B41" s="8" t="s">
        <v>24</v>
      </c>
      <c r="C41" s="18">
        <v>3478760</v>
      </c>
      <c r="D41" s="18">
        <v>794551.98</v>
      </c>
      <c r="E41" s="19">
        <f t="shared" si="2"/>
        <v>-2684208.02</v>
      </c>
      <c r="F41" s="19">
        <f aca="true" t="shared" si="3" ref="F41:F46">SUM(D41/C41*100)</f>
        <v>22.84009187181639</v>
      </c>
    </row>
    <row r="42" spans="1:6" ht="12.75" customHeight="1">
      <c r="A42" s="52" t="s">
        <v>100</v>
      </c>
      <c r="B42" s="8" t="s">
        <v>53</v>
      </c>
      <c r="C42" s="18">
        <v>10860</v>
      </c>
      <c r="D42" s="18">
        <v>3620</v>
      </c>
      <c r="E42" s="19">
        <f t="shared" si="2"/>
        <v>-7240</v>
      </c>
      <c r="F42" s="19">
        <f t="shared" si="3"/>
        <v>33.33333333333333</v>
      </c>
    </row>
    <row r="43" spans="1:6" ht="12.75" customHeight="1">
      <c r="A43" s="52" t="s">
        <v>101</v>
      </c>
      <c r="B43" s="8" t="s">
        <v>54</v>
      </c>
      <c r="C43" s="18">
        <v>198202</v>
      </c>
      <c r="D43" s="18">
        <v>33966.36</v>
      </c>
      <c r="E43" s="19">
        <f t="shared" si="2"/>
        <v>-164235.64</v>
      </c>
      <c r="F43" s="19">
        <f t="shared" si="3"/>
        <v>17.137243821959416</v>
      </c>
    </row>
    <row r="44" spans="1:6" ht="25.5" customHeight="1">
      <c r="A44" s="52" t="s">
        <v>102</v>
      </c>
      <c r="B44" s="8" t="s">
        <v>55</v>
      </c>
      <c r="C44" s="18">
        <v>1324300</v>
      </c>
      <c r="D44" s="18">
        <v>260976</v>
      </c>
      <c r="E44" s="19">
        <f t="shared" si="2"/>
        <v>-1063324</v>
      </c>
      <c r="F44" s="19">
        <f t="shared" si="3"/>
        <v>19.706712980442497</v>
      </c>
    </row>
    <row r="45" spans="1:6" ht="25.5" customHeight="1">
      <c r="A45" s="52" t="s">
        <v>103</v>
      </c>
      <c r="B45" s="8" t="s">
        <v>56</v>
      </c>
      <c r="C45" s="18">
        <v>1266394</v>
      </c>
      <c r="D45" s="18">
        <v>258710.1</v>
      </c>
      <c r="E45" s="19">
        <f t="shared" si="2"/>
        <v>-1007683.9</v>
      </c>
      <c r="F45" s="19">
        <f t="shared" si="3"/>
        <v>20.42887916398846</v>
      </c>
    </row>
    <row r="46" spans="1:6" ht="36.75" customHeight="1">
      <c r="A46" s="52" t="s">
        <v>104</v>
      </c>
      <c r="B46" s="8" t="s">
        <v>57</v>
      </c>
      <c r="C46" s="18">
        <v>550715</v>
      </c>
      <c r="D46" s="18">
        <v>55438.68</v>
      </c>
      <c r="E46" s="19">
        <f t="shared" si="2"/>
        <v>-495276.32</v>
      </c>
      <c r="F46" s="19">
        <f t="shared" si="3"/>
        <v>10.066673324677918</v>
      </c>
    </row>
    <row r="47" spans="1:6" ht="25.5" customHeight="1">
      <c r="A47" s="16" t="s">
        <v>105</v>
      </c>
      <c r="B47" s="20" t="s">
        <v>163</v>
      </c>
      <c r="C47" s="23">
        <f>C48</f>
        <v>32172724.990000002</v>
      </c>
      <c r="D47" s="23">
        <f>D48</f>
        <v>7833634.48</v>
      </c>
      <c r="E47" s="24">
        <f>D47-C47</f>
        <v>-24339090.51</v>
      </c>
      <c r="F47" s="24">
        <f>D47/C47*100</f>
        <v>24.34868194234361</v>
      </c>
    </row>
    <row r="48" spans="1:6" ht="25.5" customHeight="1">
      <c r="A48" s="16" t="s">
        <v>106</v>
      </c>
      <c r="B48" s="20" t="s">
        <v>164</v>
      </c>
      <c r="C48" s="23">
        <f>C49+C50+C51+C52+C53+C54+C55+C56+C57+C58+C59+C60+C61+C62+C63+C64</f>
        <v>32172724.990000002</v>
      </c>
      <c r="D48" s="23">
        <f>D49+D50+D51+D52+D53+D54+D55+D56+D57+D58+D59+D60+D61+D62+D63+D64</f>
        <v>7833634.48</v>
      </c>
      <c r="E48" s="24">
        <f>D48-C48</f>
        <v>-24339090.51</v>
      </c>
      <c r="F48" s="24">
        <f>D48/C48*100</f>
        <v>24.34868194234361</v>
      </c>
    </row>
    <row r="49" spans="1:6" ht="32.25" customHeight="1">
      <c r="A49" s="52" t="s">
        <v>107</v>
      </c>
      <c r="B49" s="8" t="s">
        <v>49</v>
      </c>
      <c r="C49" s="18">
        <v>12159126.99</v>
      </c>
      <c r="D49" s="18">
        <v>3581505.29</v>
      </c>
      <c r="E49" s="19">
        <f aca="true" t="shared" si="4" ref="E49:E64">D49-C49</f>
        <v>-8577621.7</v>
      </c>
      <c r="F49" s="19">
        <f aca="true" t="shared" si="5" ref="F49:F64">SUM(D49/C49*100)</f>
        <v>29.455283203683358</v>
      </c>
    </row>
    <row r="50" spans="1:6" ht="25.5" customHeight="1">
      <c r="A50" s="56" t="s">
        <v>182</v>
      </c>
      <c r="B50" s="8" t="s">
        <v>25</v>
      </c>
      <c r="C50" s="18">
        <v>206250</v>
      </c>
      <c r="D50" s="18">
        <v>2091.46</v>
      </c>
      <c r="E50" s="19">
        <f t="shared" si="4"/>
        <v>-204158.54</v>
      </c>
      <c r="F50" s="19">
        <f t="shared" si="5"/>
        <v>1.0140412121212121</v>
      </c>
    </row>
    <row r="51" spans="1:6" ht="25.5" customHeight="1">
      <c r="A51" s="52" t="s">
        <v>108</v>
      </c>
      <c r="B51" s="8" t="s">
        <v>26</v>
      </c>
      <c r="C51" s="18">
        <v>31680</v>
      </c>
      <c r="D51" s="18">
        <v>4552.83</v>
      </c>
      <c r="E51" s="19">
        <f t="shared" si="4"/>
        <v>-27127.17</v>
      </c>
      <c r="F51" s="19">
        <f t="shared" si="5"/>
        <v>14.371306818181818</v>
      </c>
    </row>
    <row r="52" spans="1:6" ht="26.25" customHeight="1">
      <c r="A52" s="52" t="s">
        <v>109</v>
      </c>
      <c r="B52" s="8" t="s">
        <v>27</v>
      </c>
      <c r="C52" s="18">
        <v>288000</v>
      </c>
      <c r="D52" s="18">
        <v>38057</v>
      </c>
      <c r="E52" s="19">
        <f t="shared" si="4"/>
        <v>-249943</v>
      </c>
      <c r="F52" s="19">
        <f t="shared" si="5"/>
        <v>13.214236111111111</v>
      </c>
    </row>
    <row r="53" spans="1:6" ht="25.5" customHeight="1">
      <c r="A53" s="56" t="s">
        <v>110</v>
      </c>
      <c r="B53" s="8" t="s">
        <v>58</v>
      </c>
      <c r="C53" s="18">
        <v>130000</v>
      </c>
      <c r="D53" s="18">
        <v>24671.7</v>
      </c>
      <c r="E53" s="19">
        <f t="shared" si="4"/>
        <v>-105328.3</v>
      </c>
      <c r="F53" s="19">
        <f t="shared" si="5"/>
        <v>18.97823076923077</v>
      </c>
    </row>
    <row r="54" spans="1:6" ht="27.75" customHeight="1">
      <c r="A54" s="52" t="s">
        <v>111</v>
      </c>
      <c r="B54" s="8" t="s">
        <v>28</v>
      </c>
      <c r="C54" s="18">
        <v>151319</v>
      </c>
      <c r="D54" s="18">
        <v>37829</v>
      </c>
      <c r="E54" s="19">
        <f t="shared" si="4"/>
        <v>-113490</v>
      </c>
      <c r="F54" s="19">
        <f t="shared" si="5"/>
        <v>24.99950435834231</v>
      </c>
    </row>
    <row r="55" spans="1:6" ht="25.5" customHeight="1">
      <c r="A55" s="56" t="s">
        <v>112</v>
      </c>
      <c r="B55" s="8" t="s">
        <v>29</v>
      </c>
      <c r="C55" s="18">
        <v>27674</v>
      </c>
      <c r="D55" s="18">
        <v>6192.47</v>
      </c>
      <c r="E55" s="19">
        <f t="shared" si="4"/>
        <v>-21481.53</v>
      </c>
      <c r="F55" s="19">
        <f t="shared" si="5"/>
        <v>22.376490568764908</v>
      </c>
    </row>
    <row r="56" spans="1:6" ht="40.5" customHeight="1">
      <c r="A56" s="52" t="s">
        <v>113</v>
      </c>
      <c r="B56" s="8" t="s">
        <v>30</v>
      </c>
      <c r="C56" s="18">
        <v>5499925</v>
      </c>
      <c r="D56" s="18">
        <v>1255554.46</v>
      </c>
      <c r="E56" s="19">
        <f t="shared" si="4"/>
        <v>-4244370.54</v>
      </c>
      <c r="F56" s="19">
        <f t="shared" si="5"/>
        <v>22.82857420783011</v>
      </c>
    </row>
    <row r="57" spans="1:6" ht="29.25" customHeight="1">
      <c r="A57" s="52" t="s">
        <v>114</v>
      </c>
      <c r="B57" s="8" t="s">
        <v>31</v>
      </c>
      <c r="C57" s="18">
        <v>5152299</v>
      </c>
      <c r="D57" s="18">
        <v>1095484.96</v>
      </c>
      <c r="E57" s="19">
        <f t="shared" si="4"/>
        <v>-4056814.04</v>
      </c>
      <c r="F57" s="19">
        <f t="shared" si="5"/>
        <v>21.26206107215439</v>
      </c>
    </row>
    <row r="58" spans="1:6" ht="12.75" customHeight="1">
      <c r="A58" s="52" t="s">
        <v>115</v>
      </c>
      <c r="B58" s="8" t="s">
        <v>59</v>
      </c>
      <c r="C58" s="18">
        <v>12800</v>
      </c>
      <c r="D58" s="18">
        <v>0</v>
      </c>
      <c r="E58" s="19">
        <f t="shared" si="4"/>
        <v>-12800</v>
      </c>
      <c r="F58" s="19">
        <f t="shared" si="5"/>
        <v>0</v>
      </c>
    </row>
    <row r="59" spans="1:6" ht="38.25" customHeight="1">
      <c r="A59" s="52" t="s">
        <v>116</v>
      </c>
      <c r="B59" s="8" t="s">
        <v>32</v>
      </c>
      <c r="C59" s="18">
        <v>928332</v>
      </c>
      <c r="D59" s="18">
        <v>141019.08</v>
      </c>
      <c r="E59" s="19">
        <f t="shared" si="4"/>
        <v>-787312.92</v>
      </c>
      <c r="F59" s="19">
        <f t="shared" si="5"/>
        <v>15.190586988275745</v>
      </c>
    </row>
    <row r="60" spans="1:6" ht="42.75" customHeight="1">
      <c r="A60" s="52" t="s">
        <v>117</v>
      </c>
      <c r="B60" s="8" t="s">
        <v>33</v>
      </c>
      <c r="C60" s="18">
        <v>24655</v>
      </c>
      <c r="D60" s="18">
        <v>10273.31</v>
      </c>
      <c r="E60" s="19">
        <f t="shared" si="4"/>
        <v>-14381.69</v>
      </c>
      <c r="F60" s="19">
        <f t="shared" si="5"/>
        <v>41.66826201581829</v>
      </c>
    </row>
    <row r="61" spans="1:6" ht="56.25" customHeight="1">
      <c r="A61" s="52" t="s">
        <v>118</v>
      </c>
      <c r="B61" s="8" t="s">
        <v>34</v>
      </c>
      <c r="C61" s="18">
        <v>672201</v>
      </c>
      <c r="D61" s="18">
        <v>80695.98</v>
      </c>
      <c r="E61" s="19">
        <f t="shared" si="4"/>
        <v>-591505.02</v>
      </c>
      <c r="F61" s="19">
        <f t="shared" si="5"/>
        <v>12.004739653764275</v>
      </c>
    </row>
    <row r="62" spans="1:6" ht="51" customHeight="1">
      <c r="A62" s="52" t="s">
        <v>176</v>
      </c>
      <c r="B62" s="8" t="s">
        <v>177</v>
      </c>
      <c r="C62" s="18">
        <v>309274</v>
      </c>
      <c r="D62" s="18">
        <v>55134</v>
      </c>
      <c r="E62" s="19">
        <f>D62-C62</f>
        <v>-254140</v>
      </c>
      <c r="F62" s="19">
        <f>SUM(D62/C62*100)</f>
        <v>17.82691076521143</v>
      </c>
    </row>
    <row r="63" spans="1:6" ht="43.5" customHeight="1">
      <c r="A63" s="52" t="s">
        <v>119</v>
      </c>
      <c r="B63" s="8" t="s">
        <v>60</v>
      </c>
      <c r="C63" s="18">
        <v>178791</v>
      </c>
      <c r="D63" s="18">
        <v>31827</v>
      </c>
      <c r="E63" s="19">
        <f t="shared" si="4"/>
        <v>-146964</v>
      </c>
      <c r="F63" s="19">
        <f t="shared" si="5"/>
        <v>17.801231605617733</v>
      </c>
    </row>
    <row r="64" spans="1:6" ht="12.75" customHeight="1">
      <c r="A64" s="52" t="s">
        <v>120</v>
      </c>
      <c r="B64" s="8" t="s">
        <v>12</v>
      </c>
      <c r="C64" s="18">
        <v>6400398</v>
      </c>
      <c r="D64" s="18">
        <v>1468745.94</v>
      </c>
      <c r="E64" s="19">
        <f t="shared" si="4"/>
        <v>-4931652.0600000005</v>
      </c>
      <c r="F64" s="19">
        <f t="shared" si="5"/>
        <v>22.947728250649412</v>
      </c>
    </row>
    <row r="65" spans="1:6" ht="25.5">
      <c r="A65" s="16" t="s">
        <v>121</v>
      </c>
      <c r="B65" s="20" t="s">
        <v>122</v>
      </c>
      <c r="C65" s="23">
        <f>C66</f>
        <v>35060878</v>
      </c>
      <c r="D65" s="23">
        <f>D66</f>
        <v>8151778.58</v>
      </c>
      <c r="E65" s="24">
        <f>E66</f>
        <v>-26909099.42</v>
      </c>
      <c r="F65" s="24">
        <f>F66</f>
        <v>23.250354939770762</v>
      </c>
    </row>
    <row r="66" spans="1:6" ht="28.5" customHeight="1">
      <c r="A66" s="16" t="s">
        <v>124</v>
      </c>
      <c r="B66" s="20" t="s">
        <v>123</v>
      </c>
      <c r="C66" s="23">
        <f>C67+C68+C69+C70+C71+C72</f>
        <v>35060878</v>
      </c>
      <c r="D66" s="23">
        <f>D67+D68+D69+D70+D71+D72</f>
        <v>8151778.58</v>
      </c>
      <c r="E66" s="24">
        <f>D66-C66</f>
        <v>-26909099.42</v>
      </c>
      <c r="F66" s="24">
        <f>D66/C66*100</f>
        <v>23.250354939770762</v>
      </c>
    </row>
    <row r="67" spans="1:6" ht="28.5" customHeight="1">
      <c r="A67" s="56" t="s">
        <v>125</v>
      </c>
      <c r="B67" s="8" t="s">
        <v>49</v>
      </c>
      <c r="C67" s="18">
        <v>1095177</v>
      </c>
      <c r="D67" s="18">
        <v>237266.76</v>
      </c>
      <c r="E67" s="19">
        <f aca="true" t="shared" si="6" ref="E67:E72">D67-C67</f>
        <v>-857910.24</v>
      </c>
      <c r="F67" s="19">
        <f aca="true" t="shared" si="7" ref="F67:F72">SUM(D67/C67*100)</f>
        <v>21.664695295828896</v>
      </c>
    </row>
    <row r="68" spans="1:6" ht="12.75" customHeight="1">
      <c r="A68" s="56" t="s">
        <v>126</v>
      </c>
      <c r="B68" s="8" t="s">
        <v>61</v>
      </c>
      <c r="C68" s="18">
        <v>14308807</v>
      </c>
      <c r="D68" s="18">
        <v>3442328.33</v>
      </c>
      <c r="E68" s="19">
        <f t="shared" si="6"/>
        <v>-10866478.67</v>
      </c>
      <c r="F68" s="19">
        <f t="shared" si="7"/>
        <v>24.057409747716914</v>
      </c>
    </row>
    <row r="69" spans="1:6" ht="12.75" customHeight="1">
      <c r="A69" s="56" t="s">
        <v>127</v>
      </c>
      <c r="B69" s="8" t="s">
        <v>35</v>
      </c>
      <c r="C69" s="18">
        <v>3475989</v>
      </c>
      <c r="D69" s="18">
        <v>791099.07</v>
      </c>
      <c r="E69" s="19">
        <f t="shared" si="6"/>
        <v>-2684889.93</v>
      </c>
      <c r="F69" s="19">
        <f>SUM(D69/C69*100)</f>
        <v>22.758963564038893</v>
      </c>
    </row>
    <row r="70" spans="1:6" ht="12.75" customHeight="1">
      <c r="A70" s="56" t="s">
        <v>128</v>
      </c>
      <c r="B70" s="8" t="s">
        <v>36</v>
      </c>
      <c r="C70" s="18">
        <v>3142067</v>
      </c>
      <c r="D70" s="18">
        <v>606262.83</v>
      </c>
      <c r="E70" s="19">
        <f t="shared" si="6"/>
        <v>-2535804.17</v>
      </c>
      <c r="F70" s="19">
        <f>SUM(D70/C70*100)</f>
        <v>19.295031900974738</v>
      </c>
    </row>
    <row r="71" spans="1:6" ht="25.5">
      <c r="A71" s="52" t="s">
        <v>129</v>
      </c>
      <c r="B71" s="8" t="s">
        <v>37</v>
      </c>
      <c r="C71" s="18">
        <v>9039202</v>
      </c>
      <c r="D71" s="18">
        <v>2194921.34</v>
      </c>
      <c r="E71" s="19">
        <f t="shared" si="6"/>
        <v>-6844280.66</v>
      </c>
      <c r="F71" s="19">
        <f t="shared" si="7"/>
        <v>24.282246817805376</v>
      </c>
    </row>
    <row r="72" spans="1:6" ht="26.25" customHeight="1">
      <c r="A72" s="52" t="s">
        <v>130</v>
      </c>
      <c r="B72" s="8" t="s">
        <v>38</v>
      </c>
      <c r="C72" s="18">
        <v>3999636</v>
      </c>
      <c r="D72" s="18">
        <v>879900.25</v>
      </c>
      <c r="E72" s="19">
        <f t="shared" si="6"/>
        <v>-3119735.75</v>
      </c>
      <c r="F72" s="19">
        <f t="shared" si="7"/>
        <v>21.999508205246677</v>
      </c>
    </row>
    <row r="73" spans="1:6" ht="31.5" customHeight="1">
      <c r="A73" s="16" t="s">
        <v>133</v>
      </c>
      <c r="B73" s="20" t="s">
        <v>131</v>
      </c>
      <c r="C73" s="21">
        <f>C74</f>
        <v>3011908</v>
      </c>
      <c r="D73" s="21">
        <f>D74</f>
        <v>981398.17</v>
      </c>
      <c r="E73" s="22">
        <f>D73-C73</f>
        <v>-2030509.83</v>
      </c>
      <c r="F73" s="22">
        <f>D73/C73*100</f>
        <v>32.5839358307093</v>
      </c>
    </row>
    <row r="74" spans="1:6" ht="40.5" customHeight="1">
      <c r="A74" s="16" t="s">
        <v>134</v>
      </c>
      <c r="B74" s="20" t="s">
        <v>132</v>
      </c>
      <c r="C74" s="21">
        <f>C75+C76+C77</f>
        <v>3011908</v>
      </c>
      <c r="D74" s="21">
        <f>D75+D76+D77</f>
        <v>981398.17</v>
      </c>
      <c r="E74" s="22">
        <f>D74-C74</f>
        <v>-2030509.83</v>
      </c>
      <c r="F74" s="22">
        <f>D74/C74*100</f>
        <v>32.5839358307093</v>
      </c>
    </row>
    <row r="75" spans="1:6" ht="28.5" customHeight="1">
      <c r="A75" s="52" t="s">
        <v>135</v>
      </c>
      <c r="B75" s="8" t="s">
        <v>49</v>
      </c>
      <c r="C75" s="18">
        <v>2948033</v>
      </c>
      <c r="D75" s="18">
        <v>981398.17</v>
      </c>
      <c r="E75" s="19">
        <f>D75-C75</f>
        <v>-1966634.83</v>
      </c>
      <c r="F75" s="19">
        <f>SUM(D75/C75*100)</f>
        <v>33.289931625595784</v>
      </c>
    </row>
    <row r="76" spans="1:6" ht="25.5" customHeight="1">
      <c r="A76" s="52" t="s">
        <v>136</v>
      </c>
      <c r="B76" s="8" t="s">
        <v>62</v>
      </c>
      <c r="C76" s="18">
        <v>15725</v>
      </c>
      <c r="D76" s="18">
        <v>0</v>
      </c>
      <c r="E76" s="19">
        <f>D76-C76</f>
        <v>-15725</v>
      </c>
      <c r="F76" s="19">
        <f>SUM(D76/C76*100)</f>
        <v>0</v>
      </c>
    </row>
    <row r="77" spans="1:6" ht="12.75" customHeight="1">
      <c r="A77" s="52" t="s">
        <v>137</v>
      </c>
      <c r="B77" s="8" t="s">
        <v>15</v>
      </c>
      <c r="C77" s="18">
        <v>48150</v>
      </c>
      <c r="D77" s="18">
        <v>0</v>
      </c>
      <c r="E77" s="19">
        <f>D77-C77</f>
        <v>-48150</v>
      </c>
      <c r="F77" s="19">
        <f>SUM(D77/C77*100)</f>
        <v>0</v>
      </c>
    </row>
    <row r="78" spans="1:6" ht="26.25" customHeight="1">
      <c r="A78" s="16" t="s">
        <v>139</v>
      </c>
      <c r="B78" s="20" t="s">
        <v>165</v>
      </c>
      <c r="C78" s="21">
        <f aca="true" t="shared" si="8" ref="C78:F79">C79</f>
        <v>2460319</v>
      </c>
      <c r="D78" s="21">
        <f t="shared" si="8"/>
        <v>695441.96</v>
      </c>
      <c r="E78" s="22">
        <f t="shared" si="8"/>
        <v>-1764877.04</v>
      </c>
      <c r="F78" s="22">
        <f t="shared" si="8"/>
        <v>28.266332943004546</v>
      </c>
    </row>
    <row r="79" spans="1:6" ht="26.25" customHeight="1">
      <c r="A79" s="16" t="s">
        <v>140</v>
      </c>
      <c r="B79" s="20" t="s">
        <v>138</v>
      </c>
      <c r="C79" s="21">
        <f t="shared" si="8"/>
        <v>2460319</v>
      </c>
      <c r="D79" s="21">
        <f t="shared" si="8"/>
        <v>695441.96</v>
      </c>
      <c r="E79" s="22">
        <f t="shared" si="8"/>
        <v>-1764877.04</v>
      </c>
      <c r="F79" s="22">
        <f t="shared" si="8"/>
        <v>28.266332943004546</v>
      </c>
    </row>
    <row r="80" spans="1:6" ht="25.5" customHeight="1">
      <c r="A80" s="52" t="s">
        <v>141</v>
      </c>
      <c r="B80" s="8" t="s">
        <v>49</v>
      </c>
      <c r="C80" s="51">
        <v>2460319</v>
      </c>
      <c r="D80" s="51">
        <v>695441.96</v>
      </c>
      <c r="E80" s="19">
        <f>D80-C80</f>
        <v>-1764877.04</v>
      </c>
      <c r="F80" s="19">
        <f>SUM(D80/C80*100)</f>
        <v>28.266332943004546</v>
      </c>
    </row>
    <row r="81" spans="1:6" ht="27.75" customHeight="1">
      <c r="A81" s="16" t="s">
        <v>142</v>
      </c>
      <c r="B81" s="20" t="s">
        <v>143</v>
      </c>
      <c r="C81" s="21">
        <f>C82</f>
        <v>136435851</v>
      </c>
      <c r="D81" s="21">
        <f>D82</f>
        <v>27507568.9</v>
      </c>
      <c r="E81" s="22">
        <f>E82</f>
        <v>-108928282.1</v>
      </c>
      <c r="F81" s="22">
        <f>F82</f>
        <v>20.161540165861535</v>
      </c>
    </row>
    <row r="82" spans="1:6" ht="29.25" customHeight="1">
      <c r="A82" s="16" t="s">
        <v>145</v>
      </c>
      <c r="B82" s="20" t="s">
        <v>144</v>
      </c>
      <c r="C82" s="21">
        <f>C83+C84+C85+C86+C87</f>
        <v>136435851</v>
      </c>
      <c r="D82" s="21">
        <f>D83+D84+D85+D86+D87</f>
        <v>27507568.9</v>
      </c>
      <c r="E82" s="22">
        <f aca="true" t="shared" si="9" ref="E82:E88">D82-C82</f>
        <v>-108928282.1</v>
      </c>
      <c r="F82" s="22">
        <f>D82/C82*100</f>
        <v>20.161540165861535</v>
      </c>
    </row>
    <row r="83" spans="1:6" ht="24.75" customHeight="1">
      <c r="A83" s="56" t="s">
        <v>146</v>
      </c>
      <c r="B83" s="8" t="s">
        <v>49</v>
      </c>
      <c r="C83" s="51">
        <v>5522533</v>
      </c>
      <c r="D83" s="51">
        <v>1968676.19</v>
      </c>
      <c r="E83" s="19">
        <f t="shared" si="9"/>
        <v>-3553856.81</v>
      </c>
      <c r="F83" s="19">
        <f aca="true" t="shared" si="10" ref="F83:F88">SUM(D83/C83*100)</f>
        <v>35.64806566117396</v>
      </c>
    </row>
    <row r="84" spans="1:6" ht="12.75" customHeight="1">
      <c r="A84" s="52" t="s">
        <v>147</v>
      </c>
      <c r="B84" s="8" t="s">
        <v>7</v>
      </c>
      <c r="C84" s="51"/>
      <c r="D84" s="51">
        <v>0</v>
      </c>
      <c r="E84" s="19">
        <f t="shared" si="9"/>
        <v>0</v>
      </c>
      <c r="F84" s="19">
        <v>0</v>
      </c>
    </row>
    <row r="85" spans="1:6" ht="12.75" customHeight="1">
      <c r="A85" s="52" t="s">
        <v>148</v>
      </c>
      <c r="B85" s="8" t="s">
        <v>46</v>
      </c>
      <c r="C85" s="51">
        <v>36933</v>
      </c>
      <c r="D85" s="51">
        <v>20292.71</v>
      </c>
      <c r="E85" s="19">
        <f t="shared" si="9"/>
        <v>-16640.29</v>
      </c>
      <c r="F85" s="19">
        <f t="shared" si="10"/>
        <v>54.94465654022148</v>
      </c>
    </row>
    <row r="86" spans="1:6" ht="12.75" customHeight="1">
      <c r="A86" s="52" t="s">
        <v>149</v>
      </c>
      <c r="B86" s="8" t="s">
        <v>63</v>
      </c>
      <c r="C86" s="51">
        <v>28802185</v>
      </c>
      <c r="D86" s="51">
        <v>0</v>
      </c>
      <c r="E86" s="19">
        <f t="shared" si="9"/>
        <v>-28802185</v>
      </c>
      <c r="F86" s="19">
        <f t="shared" si="10"/>
        <v>0</v>
      </c>
    </row>
    <row r="87" spans="1:6" ht="12.75" customHeight="1">
      <c r="A87" s="52" t="s">
        <v>150</v>
      </c>
      <c r="B87" s="8" t="s">
        <v>64</v>
      </c>
      <c r="C87" s="51">
        <v>102074200</v>
      </c>
      <c r="D87" s="51">
        <v>25518600</v>
      </c>
      <c r="E87" s="19">
        <f t="shared" si="9"/>
        <v>-76555600</v>
      </c>
      <c r="F87" s="19">
        <f t="shared" si="10"/>
        <v>25.000048983974406</v>
      </c>
    </row>
    <row r="88" spans="1:6" ht="15" customHeight="1">
      <c r="A88" s="30" t="s">
        <v>39</v>
      </c>
      <c r="B88" s="57" t="s">
        <v>151</v>
      </c>
      <c r="C88" s="31">
        <f>C14+C34+C47+C65+C73+C78+C81</f>
        <v>585485855.26</v>
      </c>
      <c r="D88" s="31">
        <f>D14+D34+D47+D65+D73+D78+D81</f>
        <v>127250837.84</v>
      </c>
      <c r="E88" s="32">
        <f t="shared" si="9"/>
        <v>-458235017.41999996</v>
      </c>
      <c r="F88" s="32">
        <f t="shared" si="10"/>
        <v>21.73422922121509</v>
      </c>
    </row>
    <row r="89" spans="1:6" ht="18.75" customHeight="1">
      <c r="A89" s="43"/>
      <c r="B89" s="44"/>
      <c r="C89" s="45"/>
      <c r="D89" s="45">
        <f>127250837.84-D88</f>
        <v>0</v>
      </c>
      <c r="E89" s="45"/>
      <c r="F89" s="46"/>
    </row>
    <row r="90" spans="1:6" ht="15" customHeight="1">
      <c r="A90" s="25"/>
      <c r="B90" s="26"/>
      <c r="C90" s="27"/>
      <c r="D90" s="27"/>
      <c r="E90" s="28"/>
      <c r="F90" s="50"/>
    </row>
    <row r="91" spans="1:6" ht="16.5">
      <c r="A91" s="76" t="s">
        <v>184</v>
      </c>
      <c r="B91" s="77"/>
      <c r="C91" s="77"/>
      <c r="D91" s="77"/>
      <c r="E91" s="77"/>
      <c r="F91" s="77"/>
    </row>
    <row r="92" spans="1:6" ht="63.75">
      <c r="A92" s="48" t="s">
        <v>162</v>
      </c>
      <c r="B92" s="4" t="s">
        <v>43</v>
      </c>
      <c r="C92" s="48" t="s">
        <v>175</v>
      </c>
      <c r="D92" s="48" t="s">
        <v>174</v>
      </c>
      <c r="E92" s="47" t="s">
        <v>0</v>
      </c>
      <c r="F92" s="47" t="s">
        <v>1</v>
      </c>
    </row>
    <row r="93" spans="1:6" ht="12.75">
      <c r="A93" s="33" t="s">
        <v>3</v>
      </c>
      <c r="B93" s="13">
        <v>2</v>
      </c>
      <c r="C93" s="34">
        <v>3</v>
      </c>
      <c r="D93" s="14">
        <v>4</v>
      </c>
      <c r="E93" s="9">
        <v>5</v>
      </c>
      <c r="F93" s="9">
        <v>6</v>
      </c>
    </row>
    <row r="94" spans="1:6" ht="25.5">
      <c r="A94" s="35" t="s">
        <v>70</v>
      </c>
      <c r="B94" s="36" t="s">
        <v>152</v>
      </c>
      <c r="C94" s="37">
        <f>C95</f>
        <v>31221941</v>
      </c>
      <c r="D94" s="37">
        <f>D95</f>
        <v>8765172</v>
      </c>
      <c r="E94" s="37">
        <f>E95</f>
        <v>-22456769</v>
      </c>
      <c r="F94" s="58">
        <f>F95</f>
        <v>28.07375748996515</v>
      </c>
    </row>
    <row r="95" spans="1:6" ht="25.5">
      <c r="A95" s="35" t="s">
        <v>71</v>
      </c>
      <c r="B95" s="36" t="s">
        <v>153</v>
      </c>
      <c r="C95" s="37">
        <f>SUM(C96:C104)</f>
        <v>31221941</v>
      </c>
      <c r="D95" s="37">
        <f>D96+D97+D98+D99+D101+D102+D103+D104</f>
        <v>8765172</v>
      </c>
      <c r="E95" s="37">
        <f>D95-C95</f>
        <v>-22456769</v>
      </c>
      <c r="F95" s="58">
        <f>D95/C95*100</f>
        <v>28.07375748996515</v>
      </c>
    </row>
    <row r="96" spans="1:6" ht="51">
      <c r="A96" s="17" t="s">
        <v>77</v>
      </c>
      <c r="B96" s="8" t="s">
        <v>6</v>
      </c>
      <c r="C96" s="6">
        <v>72850</v>
      </c>
      <c r="D96" s="6">
        <v>13860</v>
      </c>
      <c r="E96" s="6">
        <f>+D96-C96</f>
        <v>-58990</v>
      </c>
      <c r="F96" s="5">
        <f>+D96/C96*100</f>
        <v>19.025394646533975</v>
      </c>
    </row>
    <row r="97" spans="1:6" ht="12.75">
      <c r="A97" s="56" t="s">
        <v>79</v>
      </c>
      <c r="B97" s="8" t="s">
        <v>8</v>
      </c>
      <c r="C97" s="6">
        <v>2000000</v>
      </c>
      <c r="D97" s="6">
        <v>0</v>
      </c>
      <c r="E97" s="6">
        <f>+D97-C97</f>
        <v>-2000000</v>
      </c>
      <c r="F97" s="5">
        <f>+D97/C97*100</f>
        <v>0</v>
      </c>
    </row>
    <row r="98" spans="1:6" ht="12.75">
      <c r="A98" s="17" t="s">
        <v>86</v>
      </c>
      <c r="B98" s="8" t="s">
        <v>15</v>
      </c>
      <c r="C98" s="6">
        <v>157300</v>
      </c>
      <c r="D98" s="6">
        <v>0</v>
      </c>
      <c r="E98" s="6">
        <f>D98-C98</f>
        <v>-157300</v>
      </c>
      <c r="F98" s="5">
        <v>0</v>
      </c>
    </row>
    <row r="99" spans="1:6" ht="25.5">
      <c r="A99" s="17" t="s">
        <v>154</v>
      </c>
      <c r="B99" s="8" t="s">
        <v>65</v>
      </c>
      <c r="C99" s="6">
        <v>1550000</v>
      </c>
      <c r="D99" s="6">
        <v>0</v>
      </c>
      <c r="E99" s="6">
        <f aca="true" t="shared" si="11" ref="E99:E104">+D99-C99</f>
        <v>-1550000</v>
      </c>
      <c r="F99" s="5">
        <f>+D99/C99*100</f>
        <v>0</v>
      </c>
    </row>
    <row r="100" spans="1:6" ht="25.5">
      <c r="A100" s="52" t="s">
        <v>89</v>
      </c>
      <c r="B100" s="8" t="s">
        <v>18</v>
      </c>
      <c r="C100" s="6">
        <v>1447825</v>
      </c>
      <c r="D100" s="6"/>
      <c r="E100" s="6">
        <f t="shared" si="11"/>
        <v>-1447825</v>
      </c>
      <c r="F100" s="5">
        <f>+D100/C100*100</f>
        <v>0</v>
      </c>
    </row>
    <row r="101" spans="1:6" ht="12.75">
      <c r="A101" s="17" t="s">
        <v>169</v>
      </c>
      <c r="B101" s="8" t="s">
        <v>170</v>
      </c>
      <c r="C101" s="6">
        <v>549966</v>
      </c>
      <c r="D101" s="6">
        <v>0</v>
      </c>
      <c r="E101" s="6">
        <f t="shared" si="11"/>
        <v>-549966</v>
      </c>
      <c r="F101" s="5">
        <v>0</v>
      </c>
    </row>
    <row r="102" spans="1:6" ht="76.5">
      <c r="A102" s="17" t="s">
        <v>155</v>
      </c>
      <c r="B102" s="8" t="s">
        <v>66</v>
      </c>
      <c r="C102" s="6">
        <v>198500</v>
      </c>
      <c r="D102" s="6">
        <v>0</v>
      </c>
      <c r="E102" s="6">
        <f t="shared" si="11"/>
        <v>-198500</v>
      </c>
      <c r="F102" s="5">
        <f>+D102/C102*100</f>
        <v>0</v>
      </c>
    </row>
    <row r="103" spans="1:6" ht="12.75" hidden="1">
      <c r="A103" s="69" t="s">
        <v>167</v>
      </c>
      <c r="B103" s="70" t="s">
        <v>168</v>
      </c>
      <c r="C103" s="71">
        <v>25082000</v>
      </c>
      <c r="D103" s="71">
        <v>8751312</v>
      </c>
      <c r="E103" s="71">
        <f t="shared" si="11"/>
        <v>-16330688</v>
      </c>
      <c r="F103" s="72">
        <f>+D103/C103*100</f>
        <v>34.890806155808946</v>
      </c>
    </row>
    <row r="104" spans="1:6" ht="27.75" customHeight="1">
      <c r="A104" s="17" t="s">
        <v>156</v>
      </c>
      <c r="B104" s="8" t="s">
        <v>45</v>
      </c>
      <c r="C104" s="6">
        <v>163500</v>
      </c>
      <c r="D104" s="6">
        <v>0</v>
      </c>
      <c r="E104" s="6">
        <f t="shared" si="11"/>
        <v>-163500</v>
      </c>
      <c r="F104" s="5">
        <f>+D104/C104*100</f>
        <v>0</v>
      </c>
    </row>
    <row r="105" spans="1:6" ht="27.75" customHeight="1">
      <c r="A105" s="16" t="s">
        <v>74</v>
      </c>
      <c r="B105" s="20" t="s">
        <v>75</v>
      </c>
      <c r="C105" s="37">
        <f>C106</f>
        <v>5130979.88</v>
      </c>
      <c r="D105" s="37">
        <f>D106</f>
        <v>1158176.48</v>
      </c>
      <c r="E105" s="40">
        <f>E106</f>
        <v>-3972803.4</v>
      </c>
      <c r="F105" s="41">
        <f>F106</f>
        <v>22.572228055589257</v>
      </c>
    </row>
    <row r="106" spans="1:6" ht="25.5">
      <c r="A106" s="16" t="s">
        <v>76</v>
      </c>
      <c r="B106" s="20" t="s">
        <v>161</v>
      </c>
      <c r="C106" s="37">
        <f>C108+C109+C110+C111+C112+C107</f>
        <v>5130979.88</v>
      </c>
      <c r="D106" s="37">
        <f>D108+D109+D110+D111+D112+D107</f>
        <v>1158176.48</v>
      </c>
      <c r="E106" s="40">
        <f>D106-C106</f>
        <v>-3972803.4</v>
      </c>
      <c r="F106" s="41">
        <f>D106/C106*100</f>
        <v>22.572228055589257</v>
      </c>
    </row>
    <row r="107" spans="1:6" ht="26.25" customHeight="1">
      <c r="A107" s="17" t="s">
        <v>95</v>
      </c>
      <c r="B107" s="8" t="s">
        <v>23</v>
      </c>
      <c r="C107" s="6">
        <v>4962029.88</v>
      </c>
      <c r="D107" s="6">
        <v>956607.66</v>
      </c>
      <c r="E107" s="6">
        <f>+D107-C107</f>
        <v>-4005422.2199999997</v>
      </c>
      <c r="F107" s="5">
        <f aca="true" t="shared" si="12" ref="F107:F112">+D107/C107*100</f>
        <v>19.27855500942691</v>
      </c>
    </row>
    <row r="108" spans="1:6" ht="26.25" customHeight="1">
      <c r="A108" s="17" t="s">
        <v>96</v>
      </c>
      <c r="B108" s="8" t="s">
        <v>50</v>
      </c>
      <c r="C108" s="6">
        <v>153950</v>
      </c>
      <c r="D108" s="6">
        <v>165030.3</v>
      </c>
      <c r="E108" s="6">
        <f>+D108-C108</f>
        <v>11080.299999999988</v>
      </c>
      <c r="F108" s="5">
        <f t="shared" si="12"/>
        <v>107.19733679766156</v>
      </c>
    </row>
    <row r="109" spans="1:6" ht="25.5">
      <c r="A109" s="17" t="s">
        <v>157</v>
      </c>
      <c r="B109" s="8" t="s">
        <v>52</v>
      </c>
      <c r="C109" s="6"/>
      <c r="D109" s="6">
        <v>5538</v>
      </c>
      <c r="E109" s="6">
        <f>+D109-C109</f>
        <v>5538</v>
      </c>
      <c r="F109" s="5">
        <v>0</v>
      </c>
    </row>
    <row r="110" spans="1:6" ht="12.75">
      <c r="A110" s="17" t="s">
        <v>99</v>
      </c>
      <c r="B110" s="8" t="s">
        <v>24</v>
      </c>
      <c r="C110" s="6"/>
      <c r="D110" s="6">
        <v>1944</v>
      </c>
      <c r="E110" s="6">
        <f>+D110-C110</f>
        <v>1944</v>
      </c>
      <c r="F110" s="5">
        <v>0</v>
      </c>
    </row>
    <row r="111" spans="1:6" ht="25.5">
      <c r="A111" s="17" t="s">
        <v>101</v>
      </c>
      <c r="B111" s="8" t="s">
        <v>54</v>
      </c>
      <c r="C111" s="6"/>
      <c r="D111" s="6">
        <v>14056.52</v>
      </c>
      <c r="E111" s="6">
        <f>+D111-C111</f>
        <v>14056.52</v>
      </c>
      <c r="F111" s="5">
        <v>0</v>
      </c>
    </row>
    <row r="112" spans="1:6" ht="25.5">
      <c r="A112" s="52" t="s">
        <v>103</v>
      </c>
      <c r="B112" s="8" t="s">
        <v>56</v>
      </c>
      <c r="C112" s="6">
        <v>15000</v>
      </c>
      <c r="D112" s="6">
        <v>15000</v>
      </c>
      <c r="E112" s="6">
        <f>D112/C112*100</f>
        <v>100</v>
      </c>
      <c r="F112" s="5">
        <f t="shared" si="12"/>
        <v>100</v>
      </c>
    </row>
    <row r="113" spans="1:6" ht="38.25">
      <c r="A113" s="35" t="s">
        <v>105</v>
      </c>
      <c r="B113" s="20" t="s">
        <v>166</v>
      </c>
      <c r="C113" s="37">
        <f>C114</f>
        <v>30000</v>
      </c>
      <c r="D113" s="38">
        <f>D114</f>
        <v>214247.77000000002</v>
      </c>
      <c r="E113" s="40">
        <f>E114</f>
        <v>184247.77000000002</v>
      </c>
      <c r="F113" s="41">
        <f>F114</f>
        <v>714.1592333333333</v>
      </c>
    </row>
    <row r="114" spans="1:6" ht="38.25">
      <c r="A114" s="35" t="s">
        <v>106</v>
      </c>
      <c r="B114" s="20" t="s">
        <v>158</v>
      </c>
      <c r="C114" s="37">
        <f>C115+C116+C117+C118+C119</f>
        <v>30000</v>
      </c>
      <c r="D114" s="37">
        <f>D115+D116+D117+D118+D119</f>
        <v>214247.77000000002</v>
      </c>
      <c r="E114" s="40">
        <f>D114-C114</f>
        <v>184247.77000000002</v>
      </c>
      <c r="F114" s="41">
        <f>D114/C114*100</f>
        <v>714.1592333333333</v>
      </c>
    </row>
    <row r="115" spans="1:6" ht="25.5">
      <c r="A115" s="17" t="s">
        <v>107</v>
      </c>
      <c r="B115" s="8" t="s">
        <v>49</v>
      </c>
      <c r="C115" s="61"/>
      <c r="D115" s="61">
        <v>20000</v>
      </c>
      <c r="E115" s="6">
        <f>+D115-C115</f>
        <v>20000</v>
      </c>
      <c r="F115" s="5">
        <v>0</v>
      </c>
    </row>
    <row r="116" spans="1:6" ht="51">
      <c r="A116" s="17" t="s">
        <v>113</v>
      </c>
      <c r="B116" s="8" t="s">
        <v>30</v>
      </c>
      <c r="C116" s="6">
        <v>30000</v>
      </c>
      <c r="D116" s="6">
        <v>3750.97</v>
      </c>
      <c r="E116" s="6">
        <f>+D116-C116</f>
        <v>-26249.03</v>
      </c>
      <c r="F116" s="5">
        <f>+D116/C116*100</f>
        <v>12.503233333333332</v>
      </c>
    </row>
    <row r="117" spans="1:6" ht="28.5" customHeight="1">
      <c r="A117" s="17" t="s">
        <v>114</v>
      </c>
      <c r="B117" s="8" t="s">
        <v>31</v>
      </c>
      <c r="C117" s="6"/>
      <c r="D117" s="6">
        <v>50000</v>
      </c>
      <c r="E117" s="6">
        <f>+D117-C117</f>
        <v>50000</v>
      </c>
      <c r="F117" s="5">
        <v>0</v>
      </c>
    </row>
    <row r="118" spans="1:6" ht="12.75" customHeight="1">
      <c r="A118" s="17" t="s">
        <v>176</v>
      </c>
      <c r="B118" s="8" t="s">
        <v>177</v>
      </c>
      <c r="C118" s="6"/>
      <c r="D118" s="6">
        <v>120493.07</v>
      </c>
      <c r="E118" s="6">
        <f>+D118-C118</f>
        <v>120493.07</v>
      </c>
      <c r="F118" s="5">
        <v>0</v>
      </c>
    </row>
    <row r="119" spans="1:6" ht="26.25" customHeight="1">
      <c r="A119" s="17" t="s">
        <v>120</v>
      </c>
      <c r="B119" s="8" t="s">
        <v>12</v>
      </c>
      <c r="C119" s="6"/>
      <c r="D119" s="6">
        <v>20003.73</v>
      </c>
      <c r="E119" s="6">
        <f>+D119-C119</f>
        <v>20003.73</v>
      </c>
      <c r="F119" s="5">
        <v>0</v>
      </c>
    </row>
    <row r="120" spans="1:6" ht="27.75" customHeight="1">
      <c r="A120" s="16" t="s">
        <v>121</v>
      </c>
      <c r="B120" s="20" t="s">
        <v>122</v>
      </c>
      <c r="C120" s="37">
        <f>C121</f>
        <v>1111580</v>
      </c>
      <c r="D120" s="38">
        <f>D121</f>
        <v>52056.08</v>
      </c>
      <c r="E120" s="40">
        <f>E121</f>
        <v>-1059523.92</v>
      </c>
      <c r="F120" s="41">
        <f>F121</f>
        <v>4.6830709440616065</v>
      </c>
    </row>
    <row r="121" spans="1:6" ht="25.5">
      <c r="A121" s="16" t="s">
        <v>124</v>
      </c>
      <c r="B121" s="20" t="s">
        <v>123</v>
      </c>
      <c r="C121" s="37">
        <f>C122+C123+C124+C125</f>
        <v>1111580</v>
      </c>
      <c r="D121" s="37">
        <f>D122+D123+D124+D125</f>
        <v>52056.08</v>
      </c>
      <c r="E121" s="40">
        <f>D121-C121</f>
        <v>-1059523.92</v>
      </c>
      <c r="F121" s="41">
        <f>D121/C121*100</f>
        <v>4.6830709440616065</v>
      </c>
    </row>
    <row r="122" spans="1:6" ht="12.75">
      <c r="A122" s="17" t="s">
        <v>126</v>
      </c>
      <c r="B122" s="8" t="s">
        <v>61</v>
      </c>
      <c r="C122" s="6">
        <v>861980</v>
      </c>
      <c r="D122" s="6">
        <v>13773.68</v>
      </c>
      <c r="E122" s="6">
        <f>+D122-C122</f>
        <v>-848206.32</v>
      </c>
      <c r="F122" s="5">
        <f>+D122/C122*100</f>
        <v>1.5979117844961601</v>
      </c>
    </row>
    <row r="123" spans="1:6" ht="12.75">
      <c r="A123" s="17" t="s">
        <v>127</v>
      </c>
      <c r="B123" s="8" t="s">
        <v>35</v>
      </c>
      <c r="C123" s="6">
        <v>9000</v>
      </c>
      <c r="D123" s="6">
        <v>10974</v>
      </c>
      <c r="E123" s="6">
        <f>+D123-C123</f>
        <v>1974</v>
      </c>
      <c r="F123" s="5">
        <f>+D123/C123*100</f>
        <v>121.93333333333334</v>
      </c>
    </row>
    <row r="124" spans="1:6" ht="12.75">
      <c r="A124" s="17" t="s">
        <v>128</v>
      </c>
      <c r="B124" s="8" t="s">
        <v>36</v>
      </c>
      <c r="C124" s="6">
        <v>25000</v>
      </c>
      <c r="D124" s="6">
        <v>0</v>
      </c>
      <c r="E124" s="6">
        <f>+D124-C124</f>
        <v>-25000</v>
      </c>
      <c r="F124" s="5">
        <f>+D124/C124*100</f>
        <v>0</v>
      </c>
    </row>
    <row r="125" spans="1:6" ht="25.5">
      <c r="A125" s="17" t="s">
        <v>129</v>
      </c>
      <c r="B125" s="8" t="s">
        <v>37</v>
      </c>
      <c r="C125" s="6">
        <v>215600</v>
      </c>
      <c r="D125" s="6">
        <v>27308.4</v>
      </c>
      <c r="E125" s="6">
        <f>+D125-C125</f>
        <v>-188291.6</v>
      </c>
      <c r="F125" s="5">
        <f>+D125/C125*100</f>
        <v>12.666233766233766</v>
      </c>
    </row>
    <row r="126" spans="1:6" ht="38.25">
      <c r="A126" s="16" t="s">
        <v>133</v>
      </c>
      <c r="B126" s="20" t="s">
        <v>131</v>
      </c>
      <c r="C126" s="37">
        <f>C127</f>
        <v>57410569.86</v>
      </c>
      <c r="D126" s="38">
        <f>D127</f>
        <v>10999743.94</v>
      </c>
      <c r="E126" s="40">
        <f>E127</f>
        <v>-68410313.8</v>
      </c>
      <c r="F126" s="41">
        <f>F127</f>
        <v>19.159788810359668</v>
      </c>
    </row>
    <row r="127" spans="1:6" ht="25.5" customHeight="1">
      <c r="A127" s="16" t="s">
        <v>134</v>
      </c>
      <c r="B127" s="20" t="s">
        <v>132</v>
      </c>
      <c r="C127" s="37">
        <f>C128+C129+C131+C132+C130</f>
        <v>57410569.86</v>
      </c>
      <c r="D127" s="37">
        <f>D128+D129+D131+D132+D130</f>
        <v>10999743.94</v>
      </c>
      <c r="E127" s="40">
        <f>-D127-C127</f>
        <v>-68410313.8</v>
      </c>
      <c r="F127" s="41">
        <f>D127/C127*100</f>
        <v>19.159788810359668</v>
      </c>
    </row>
    <row r="128" spans="1:6" ht="25.5">
      <c r="A128" s="17" t="s">
        <v>178</v>
      </c>
      <c r="B128" s="8" t="s">
        <v>50</v>
      </c>
      <c r="C128" s="6">
        <v>566216</v>
      </c>
      <c r="D128" s="6">
        <v>0</v>
      </c>
      <c r="E128" s="6">
        <f>+D128-C128</f>
        <v>-566216</v>
      </c>
      <c r="F128" s="5">
        <f>+D128/C128*100</f>
        <v>0</v>
      </c>
    </row>
    <row r="129" spans="1:6" ht="25.5">
      <c r="A129" s="17">
        <v>1511141</v>
      </c>
      <c r="B129" s="8" t="s">
        <v>50</v>
      </c>
      <c r="C129" s="6">
        <v>44494</v>
      </c>
      <c r="D129" s="6">
        <v>0</v>
      </c>
      <c r="E129" s="6">
        <f>+D129-C129</f>
        <v>-44494</v>
      </c>
      <c r="F129" s="5">
        <f>+D129/C129*100</f>
        <v>0</v>
      </c>
    </row>
    <row r="130" spans="1:6" ht="12.75">
      <c r="A130" s="17" t="s">
        <v>159</v>
      </c>
      <c r="B130" s="8" t="s">
        <v>179</v>
      </c>
      <c r="C130" s="6">
        <f>43739912.63+89770.41+9992253.82</f>
        <v>53821936.86</v>
      </c>
      <c r="D130" s="6">
        <v>10021659.82</v>
      </c>
      <c r="E130" s="6">
        <f>+D130-C130</f>
        <v>-43800277.04</v>
      </c>
      <c r="F130" s="5">
        <f>+D130/C130*100</f>
        <v>18.62002819792242</v>
      </c>
    </row>
    <row r="131" spans="1:6" ht="25.5">
      <c r="A131" s="17" t="s">
        <v>160</v>
      </c>
      <c r="B131" s="8" t="s">
        <v>44</v>
      </c>
      <c r="C131" s="6">
        <v>1902657</v>
      </c>
      <c r="D131" s="6">
        <v>0</v>
      </c>
      <c r="E131" s="6">
        <f>+D131-C131</f>
        <v>-1902657</v>
      </c>
      <c r="F131" s="5">
        <f>+D131/C131*100</f>
        <v>0</v>
      </c>
    </row>
    <row r="132" spans="1:6" ht="25.5">
      <c r="A132" s="17" t="s">
        <v>180</v>
      </c>
      <c r="B132" s="8" t="s">
        <v>181</v>
      </c>
      <c r="C132" s="6">
        <v>1075266</v>
      </c>
      <c r="D132" s="6">
        <v>978084.12</v>
      </c>
      <c r="E132" s="6">
        <f>+D132-C132</f>
        <v>-97181.88</v>
      </c>
      <c r="F132" s="5">
        <f>+D132/C132*100</f>
        <v>90.96206148060108</v>
      </c>
    </row>
    <row r="133" spans="1:6" ht="25.5">
      <c r="A133" s="16" t="s">
        <v>139</v>
      </c>
      <c r="B133" s="20" t="s">
        <v>171</v>
      </c>
      <c r="C133" s="37">
        <f>C134</f>
        <v>27500</v>
      </c>
      <c r="D133" s="38">
        <f>D134</f>
        <v>679700</v>
      </c>
      <c r="E133" s="40">
        <f>E134</f>
        <v>652200</v>
      </c>
      <c r="F133" s="41">
        <f>F134</f>
        <v>2471.6363636363635</v>
      </c>
    </row>
    <row r="134" spans="1:6" ht="12.75">
      <c r="A134" s="16" t="s">
        <v>140</v>
      </c>
      <c r="B134" s="20" t="s">
        <v>172</v>
      </c>
      <c r="C134" s="37">
        <f>C135</f>
        <v>27500</v>
      </c>
      <c r="D134" s="37">
        <f>D135</f>
        <v>679700</v>
      </c>
      <c r="E134" s="40">
        <f>D134-C134</f>
        <v>652200</v>
      </c>
      <c r="F134" s="41">
        <f>D134/C134*100</f>
        <v>2471.6363636363635</v>
      </c>
    </row>
    <row r="135" spans="1:6" ht="27" customHeight="1">
      <c r="A135" s="56" t="s">
        <v>141</v>
      </c>
      <c r="B135" s="8" t="s">
        <v>49</v>
      </c>
      <c r="C135" s="49">
        <v>27500</v>
      </c>
      <c r="D135" s="3">
        <v>679700</v>
      </c>
      <c r="E135" s="6">
        <f>+D135-C135</f>
        <v>652200</v>
      </c>
      <c r="F135" s="5">
        <f>+D135/C135*100</f>
        <v>2471.6363636363635</v>
      </c>
    </row>
    <row r="136" spans="1:6" ht="23.25" customHeight="1">
      <c r="A136" s="16" t="s">
        <v>142</v>
      </c>
      <c r="B136" s="20" t="s">
        <v>143</v>
      </c>
      <c r="C136" s="37">
        <f>C137</f>
        <v>130000</v>
      </c>
      <c r="D136" s="37">
        <f>D137</f>
        <v>81000</v>
      </c>
      <c r="E136" s="40">
        <f>E137</f>
        <v>-49000</v>
      </c>
      <c r="F136" s="41">
        <f>F137</f>
        <v>62.30769230769231</v>
      </c>
    </row>
    <row r="137" spans="1:6" ht="25.5">
      <c r="A137" s="16" t="s">
        <v>145</v>
      </c>
      <c r="B137" s="20" t="s">
        <v>144</v>
      </c>
      <c r="C137" s="37">
        <f>C138</f>
        <v>130000</v>
      </c>
      <c r="D137" s="37">
        <f>D138</f>
        <v>81000</v>
      </c>
      <c r="E137" s="40">
        <f>D137-C137</f>
        <v>-49000</v>
      </c>
      <c r="F137" s="41">
        <f>D137/C137*100</f>
        <v>62.30769230769231</v>
      </c>
    </row>
    <row r="138" spans="1:6" ht="36" customHeight="1">
      <c r="A138" s="56" t="s">
        <v>146</v>
      </c>
      <c r="B138" s="8" t="s">
        <v>49</v>
      </c>
      <c r="C138" s="49">
        <v>130000</v>
      </c>
      <c r="D138" s="3">
        <v>81000</v>
      </c>
      <c r="E138" s="6">
        <f>+D138-C138</f>
        <v>-49000</v>
      </c>
      <c r="F138" s="5">
        <f>+D138/C138*100</f>
        <v>62.30769230769231</v>
      </c>
    </row>
    <row r="139" spans="1:6" ht="12.75">
      <c r="A139" s="30"/>
      <c r="B139" s="57" t="s">
        <v>151</v>
      </c>
      <c r="C139" s="39">
        <f>C94+C105+C113+C120+C126+C133+C136</f>
        <v>95062570.74000001</v>
      </c>
      <c r="D139" s="39">
        <f>D94+D105+D113+D120+D126+D133+D136</f>
        <v>21950096.27</v>
      </c>
      <c r="E139" s="40">
        <f>D139-C139</f>
        <v>-73112474.47000001</v>
      </c>
      <c r="F139" s="41">
        <f>+D139/C139*100</f>
        <v>23.09015640870307</v>
      </c>
    </row>
    <row r="140" spans="1:6" ht="12.75">
      <c r="A140" s="50"/>
      <c r="B140" s="50"/>
      <c r="C140" s="62"/>
      <c r="D140" s="62">
        <f>21950096.27-D139</f>
        <v>0</v>
      </c>
      <c r="E140" s="50"/>
      <c r="F140" s="50"/>
    </row>
    <row r="142" spans="1:6" ht="18.75">
      <c r="A142" s="63" t="s">
        <v>68</v>
      </c>
      <c r="B142" s="63"/>
      <c r="C142" s="73" t="s">
        <v>69</v>
      </c>
      <c r="D142" s="73"/>
      <c r="E142" s="73"/>
      <c r="F142" s="73"/>
    </row>
    <row r="143" spans="1:5" ht="18.75">
      <c r="A143" s="63"/>
      <c r="B143" s="63"/>
      <c r="C143" s="63"/>
      <c r="D143" s="63"/>
      <c r="E143" s="63"/>
    </row>
    <row r="144" spans="1:5" ht="18.75">
      <c r="A144" s="63" t="s">
        <v>40</v>
      </c>
      <c r="B144" s="63"/>
      <c r="C144" s="63"/>
      <c r="D144" s="63"/>
      <c r="E144" s="63"/>
    </row>
    <row r="145" spans="1:5" ht="18.75">
      <c r="A145" s="63" t="s">
        <v>41</v>
      </c>
      <c r="B145" s="63"/>
      <c r="C145" s="63"/>
      <c r="D145" s="63"/>
      <c r="E145" s="63"/>
    </row>
    <row r="146" spans="1:6" ht="18.75">
      <c r="A146" s="63" t="s">
        <v>42</v>
      </c>
      <c r="B146" s="63"/>
      <c r="C146" s="73" t="s">
        <v>48</v>
      </c>
      <c r="D146" s="73"/>
      <c r="E146" s="73"/>
      <c r="F146" s="73"/>
    </row>
    <row r="147" spans="1:5" ht="15.75">
      <c r="A147" s="60"/>
      <c r="B147" s="60"/>
      <c r="C147" s="60"/>
      <c r="D147" s="60"/>
      <c r="E147" s="60"/>
    </row>
  </sheetData>
  <sheetProtection/>
  <mergeCells count="12">
    <mergeCell ref="D3:F3"/>
    <mergeCell ref="D5:F5"/>
    <mergeCell ref="C142:F142"/>
    <mergeCell ref="C146:F146"/>
    <mergeCell ref="D1:F1"/>
    <mergeCell ref="D2:F2"/>
    <mergeCell ref="A91:F91"/>
    <mergeCell ref="A8:F8"/>
    <mergeCell ref="A10:F10"/>
    <mergeCell ref="D6:F6"/>
    <mergeCell ref="A9:F9"/>
    <mergeCell ref="D4:F4"/>
  </mergeCell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Mischenko</cp:lastModifiedBy>
  <cp:lastPrinted>2023-05-18T13:35:17Z</cp:lastPrinted>
  <dcterms:created xsi:type="dcterms:W3CDTF">2015-04-15T06:48:28Z</dcterms:created>
  <dcterms:modified xsi:type="dcterms:W3CDTF">2023-05-19T11:27:07Z</dcterms:modified>
  <cp:category/>
  <cp:version/>
  <cp:contentType/>
  <cp:contentStatus/>
</cp:coreProperties>
</file>